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600" yWindow="312" windowWidth="11100" windowHeight="5328"/>
  </bookViews>
  <sheets>
    <sheet name="Pricing-ConstElast" sheetId="3" r:id="rId1"/>
    <sheet name="Pricing-ConstElast_STS" sheetId="6" state="veryHidden" r:id="rId2"/>
    <sheet name="STS_1" sheetId="7" r:id="rId3"/>
  </sheets>
  <definedNames>
    <definedName name="ChartData1" localSheetId="2">STS_1!$K$5:$K$9</definedName>
    <definedName name="ChartData2" localSheetId="2">STS_1!$O$5:$O$15</definedName>
    <definedName name="InputValues1" localSheetId="2">STS_1!$A$5:$A$15</definedName>
    <definedName name="InputValues2" localSheetId="2">STS_1!$B$4:$F$4</definedName>
    <definedName name="OutputAddresses" localSheetId="2">STS_1!$BA$1:$BA$2</definedName>
    <definedName name="OutputValues_1" localSheetId="2">STS_1!$B$5:$F$15</definedName>
    <definedName name="OutputValues_2" localSheetId="2">STS_1!$B$18:$F$28</definedName>
    <definedName name="Price">'Pricing-ConstElast'!$B$11</definedName>
    <definedName name="Profit">'Pricing-ConstElast'!$B$14</definedName>
    <definedName name="solver_adj" localSheetId="0" hidden="1">'Pricing-ConstElast'!$B$11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'Pricing-ConstElast'!$B$11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'Pricing-ConstElast'!$B$14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Unit_cost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Unit_cost">'Pricing-ConstElast'!$B$3</definedName>
  </definedNames>
  <calcPr calcId="152511" iterate="1"/>
</workbook>
</file>

<file path=xl/calcChain.xml><?xml version="1.0" encoding="utf-8"?>
<calcChain xmlns="http://schemas.openxmlformats.org/spreadsheetml/2006/main">
  <c r="O1" i="7" l="1"/>
  <c r="K1" i="7"/>
  <c r="Q4" i="7"/>
  <c r="N4" i="7"/>
  <c r="N5" i="7" s="1"/>
  <c r="M4" i="7"/>
  <c r="J4" i="7"/>
  <c r="J5" i="7" s="1"/>
  <c r="B12" i="3" l="1"/>
  <c r="B13" i="3" s="1"/>
  <c r="B14" i="3" s="1"/>
  <c r="O15" i="7"/>
  <c r="O10" i="7"/>
  <c r="O5" i="7"/>
  <c r="K6" i="7"/>
  <c r="O11" i="7"/>
  <c r="O6" i="7"/>
  <c r="O12" i="7"/>
  <c r="K9" i="7"/>
  <c r="K7" i="7"/>
  <c r="O7" i="7"/>
  <c r="O13" i="7"/>
  <c r="O8" i="7"/>
  <c r="K5" i="7"/>
  <c r="O14" i="7"/>
  <c r="O9" i="7"/>
  <c r="K8" i="7"/>
</calcChain>
</file>

<file path=xl/comments1.xml><?xml version="1.0" encoding="utf-8"?>
<comments xmlns="http://schemas.openxmlformats.org/spreadsheetml/2006/main">
  <authors>
    <author>Chris Albright</author>
  </authors>
  <commentList>
    <comment ref="C8" authorId="0" shapeId="0">
      <text>
        <r>
          <rPr>
            <b/>
            <sz val="8"/>
            <color indexed="81"/>
            <rFont val="Tahoma"/>
            <family val="2"/>
          </rPr>
          <t>Can be interpreted as the percentage decrease in demand when price increases by 1%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1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1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1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1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1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1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2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3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4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D2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E2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F2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</commentList>
</comments>
</file>

<file path=xl/sharedStrings.xml><?xml version="1.0" encoding="utf-8"?>
<sst xmlns="http://schemas.openxmlformats.org/spreadsheetml/2006/main" count="32" uniqueCount="22">
  <si>
    <t>Unit cost</t>
  </si>
  <si>
    <t>Price</t>
  </si>
  <si>
    <t>Demand</t>
  </si>
  <si>
    <t>Constant</t>
  </si>
  <si>
    <t>Elasticity</t>
  </si>
  <si>
    <t>Pricing model</t>
  </si>
  <si>
    <t>Madison pricing model with constant elasticity demand function</t>
  </si>
  <si>
    <t>Profit</t>
  </si>
  <si>
    <t>Parameters of constant elasticity demand function (from first sheet)</t>
  </si>
  <si>
    <t>Sold</t>
  </si>
  <si>
    <t>Capacity</t>
  </si>
  <si>
    <t>$C$8</t>
  </si>
  <si>
    <t/>
  </si>
  <si>
    <t>$B$4</t>
  </si>
  <si>
    <t>$B$11,$B$14</t>
  </si>
  <si>
    <t>Twoway analysis for Solver model in Pricing-ConstElast worksheet</t>
  </si>
  <si>
    <t>Elasticity (cell $C$8) values along side, Capacity (cell $B$4) values along top, output cell in corner</t>
  </si>
  <si>
    <t>Output and Elasticity value for chart</t>
  </si>
  <si>
    <t>Output</t>
  </si>
  <si>
    <t>Elasticity value</t>
  </si>
  <si>
    <t>Output and Capacity value for chart</t>
  </si>
  <si>
    <t>Capacity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</si>
</sst>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\-&quot;$&quot;#,##0"/>
    <numFmt numFmtId="165" formatCode="0.000"/>
    <numFmt numFmtId="166" formatCode="&quot;$&quot;#,##0.00;\-&quot;$&quot;#,##0.0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/>
    <xf numFmtId="164" fontId="4" fillId="2" borderId="0" xfId="0" applyNumberFormat="1" applyFont="1" applyFill="1" applyBorder="1"/>
    <xf numFmtId="1" fontId="4" fillId="2" borderId="0" xfId="0" applyNumberFormat="1" applyFont="1" applyFill="1" applyBorder="1"/>
    <xf numFmtId="0" fontId="4" fillId="0" borderId="0" xfId="0" applyNumberFormat="1" applyFont="1"/>
    <xf numFmtId="0" fontId="4" fillId="0" borderId="0" xfId="0" applyFont="1" applyAlignment="1">
      <alignment horizontal="right"/>
    </xf>
    <xf numFmtId="0" fontId="4" fillId="2" borderId="0" xfId="0" applyFont="1" applyFill="1" applyBorder="1"/>
    <xf numFmtId="165" fontId="4" fillId="2" borderId="0" xfId="0" applyNumberFormat="1" applyFont="1" applyFill="1" applyBorder="1"/>
    <xf numFmtId="166" fontId="4" fillId="3" borderId="0" xfId="0" applyNumberFormat="1" applyFont="1" applyFill="1" applyBorder="1"/>
    <xf numFmtId="1" fontId="4" fillId="0" borderId="0" xfId="0" applyNumberFormat="1" applyFont="1"/>
    <xf numFmtId="164" fontId="4" fillId="4" borderId="0" xfId="0" applyNumberFormat="1" applyFont="1" applyFill="1" applyBorder="1"/>
    <xf numFmtId="164" fontId="4" fillId="0" borderId="0" xfId="0" applyNumberFormat="1" applyFont="1" applyBorder="1"/>
    <xf numFmtId="4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0" fillId="6" borderId="0" xfId="0" applyFill="1"/>
    <xf numFmtId="0" fontId="0" fillId="5" borderId="0" xfId="0" applyFill="1" applyAlignment="1">
      <alignment horizontal="right" textRotation="90"/>
    </xf>
    <xf numFmtId="0" fontId="5" fillId="0" borderId="0" xfId="0" applyFont="1"/>
    <xf numFmtId="166" fontId="0" fillId="0" borderId="1" xfId="0" applyNumberFormat="1" applyBorder="1"/>
    <xf numFmtId="164" fontId="0" fillId="0" borderId="1" xfId="0" applyNumberFormat="1" applyBorder="1"/>
    <xf numFmtId="166" fontId="0" fillId="0" borderId="2" xfId="0" applyNumberFormat="1" applyBorder="1"/>
    <xf numFmtId="164" fontId="0" fillId="0" borderId="2" xfId="0" applyNumberFormat="1" applyBorder="1"/>
    <xf numFmtId="166" fontId="0" fillId="0" borderId="3" xfId="0" applyNumberFormat="1" applyBorder="1"/>
    <xf numFmtId="164" fontId="0" fillId="0" borderId="3" xfId="0" applyNumberFormat="1" applyBorder="1"/>
    <xf numFmtId="166" fontId="0" fillId="0" borderId="4" xfId="0" applyNumberFormat="1" applyBorder="1"/>
    <xf numFmtId="164" fontId="0" fillId="0" borderId="4" xfId="0" applyNumberFormat="1" applyBorder="1"/>
    <xf numFmtId="166" fontId="0" fillId="0" borderId="0" xfId="0" applyNumberFormat="1" applyBorder="1"/>
    <xf numFmtId="164" fontId="0" fillId="0" borderId="0" xfId="0" applyNumberFormat="1" applyBorder="1"/>
    <xf numFmtId="166" fontId="0" fillId="0" borderId="5" xfId="0" applyNumberFormat="1" applyBorder="1"/>
    <xf numFmtId="164" fontId="0" fillId="0" borderId="5" xfId="0" applyNumberFormat="1" applyBorder="1"/>
    <xf numFmtId="166" fontId="0" fillId="0" borderId="6" xfId="0" applyNumberFormat="1" applyBorder="1"/>
    <xf numFmtId="164" fontId="0" fillId="0" borderId="6" xfId="0" applyNumberFormat="1" applyBorder="1"/>
    <xf numFmtId="166" fontId="0" fillId="0" borderId="7" xfId="0" applyNumberFormat="1" applyBorder="1"/>
    <xf numFmtId="164" fontId="0" fillId="0" borderId="7" xfId="0" applyNumberFormat="1" applyBorder="1"/>
    <xf numFmtId="166" fontId="0" fillId="0" borderId="8" xfId="0" applyNumberFormat="1" applyBorder="1"/>
    <xf numFmtId="164" fontId="0" fillId="0" borderId="8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Price to Capacity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STS_1!$B$4:$F$4</c:f>
              <c:numCache>
                <c:formatCode>0</c:formatCode>
                <c:ptCount val="5"/>
                <c:pt idx="0">
                  <c:v>150</c:v>
                </c:pt>
                <c:pt idx="1">
                  <c:v>175</c:v>
                </c:pt>
                <c:pt idx="2">
                  <c:v>200</c:v>
                </c:pt>
                <c:pt idx="3">
                  <c:v>225</c:v>
                </c:pt>
                <c:pt idx="4">
                  <c:v>250</c:v>
                </c:pt>
              </c:numCache>
            </c:numRef>
          </c:cat>
          <c:val>
            <c:numRef>
              <c:f>STS_1!$K$5:$K$9</c:f>
              <c:numCache>
                <c:formatCode>General</c:formatCode>
                <c:ptCount val="5"/>
                <c:pt idx="0">
                  <c:v>83.33</c:v>
                </c:pt>
                <c:pt idx="1">
                  <c:v>83.33</c:v>
                </c:pt>
                <c:pt idx="2">
                  <c:v>83.33</c:v>
                </c:pt>
                <c:pt idx="3">
                  <c:v>83.33</c:v>
                </c:pt>
                <c:pt idx="4">
                  <c:v>83.33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49600"/>
        <c:axId val="687949208"/>
      </c:lineChart>
      <c:catAx>
        <c:axId val="68794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Capacity ($B$4)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687949208"/>
        <c:crosses val="autoZero"/>
        <c:auto val="1"/>
        <c:lblAlgn val="ctr"/>
        <c:lblOffset val="100"/>
        <c:noMultiLvlLbl val="0"/>
      </c:catAx>
      <c:valAx>
        <c:axId val="687949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7949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STS_1!$O$1</c:f>
          <c:strCache>
            <c:ptCount val="1"/>
            <c:pt idx="0">
              <c:v>Sensitivity of Price to Elasticity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STS_1!$A$5:$A$15</c:f>
              <c:numCache>
                <c:formatCode>0.000</c:formatCode>
                <c:ptCount val="11"/>
                <c:pt idx="0">
                  <c:v>-2.5</c:v>
                </c:pt>
                <c:pt idx="1">
                  <c:v>-2.4000000953674316</c:v>
                </c:pt>
                <c:pt idx="2">
                  <c:v>-2.2999999523162842</c:v>
                </c:pt>
                <c:pt idx="3">
                  <c:v>-2.2000000476837158</c:v>
                </c:pt>
                <c:pt idx="4">
                  <c:v>-2.0999999046325684</c:v>
                </c:pt>
                <c:pt idx="5">
                  <c:v>-2</c:v>
                </c:pt>
                <c:pt idx="6">
                  <c:v>-1.8999999761581421</c:v>
                </c:pt>
                <c:pt idx="7">
                  <c:v>-1.7999999523162842</c:v>
                </c:pt>
                <c:pt idx="8">
                  <c:v>-1.7000000476837158</c:v>
                </c:pt>
                <c:pt idx="9">
                  <c:v>-1.6000000238418579</c:v>
                </c:pt>
                <c:pt idx="10">
                  <c:v>-1.5</c:v>
                </c:pt>
              </c:numCache>
            </c:numRef>
          </c:cat>
          <c:val>
            <c:numRef>
              <c:f>STS_1!$O$5:$O$15</c:f>
              <c:numCache>
                <c:formatCode>General</c:formatCode>
                <c:ptCount val="11"/>
                <c:pt idx="0">
                  <c:v>83.33</c:v>
                </c:pt>
                <c:pt idx="1">
                  <c:v>85.71</c:v>
                </c:pt>
                <c:pt idx="2">
                  <c:v>88.46</c:v>
                </c:pt>
                <c:pt idx="3">
                  <c:v>100.11</c:v>
                </c:pt>
                <c:pt idx="4">
                  <c:v>124.67</c:v>
                </c:pt>
                <c:pt idx="5">
                  <c:v>158.69</c:v>
                </c:pt>
                <c:pt idx="6">
                  <c:v>207.18</c:v>
                </c:pt>
                <c:pt idx="7">
                  <c:v>278.64</c:v>
                </c:pt>
                <c:pt idx="8">
                  <c:v>388.03</c:v>
                </c:pt>
                <c:pt idx="9">
                  <c:v>563.21</c:v>
                </c:pt>
                <c:pt idx="10">
                  <c:v>859.11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951560"/>
        <c:axId val="687948424"/>
      </c:lineChart>
      <c:catAx>
        <c:axId val="68795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Elasticity ($C$8)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687948424"/>
        <c:crosses val="autoZero"/>
        <c:auto val="1"/>
        <c:lblAlgn val="ctr"/>
        <c:lblOffset val="100"/>
        <c:noMultiLvlLbl val="0"/>
      </c:catAx>
      <c:valAx>
        <c:axId val="687948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7951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16</xdr:row>
      <xdr:rowOff>0</xdr:rowOff>
    </xdr:from>
    <xdr:to>
      <xdr:col>16</xdr:col>
      <xdr:colOff>0</xdr:colOff>
      <xdr:row>31</xdr:row>
      <xdr:rowOff>0</xdr:rowOff>
    </xdr:to>
    <xdr:graphicFrame macro="">
      <xdr:nvGraphicFramePr>
        <xdr:cNvPr id="2" name="STS_1_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25</xdr:col>
      <xdr:colOff>0</xdr:colOff>
      <xdr:row>31</xdr:row>
      <xdr:rowOff>0</xdr:rowOff>
    </xdr:to>
    <xdr:graphicFrame macro="">
      <xdr:nvGraphicFramePr>
        <xdr:cNvPr id="3" name="STS_1_Chart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3</xdr:row>
      <xdr:rowOff>0</xdr:rowOff>
    </xdr:from>
    <xdr:to>
      <xdr:col>24</xdr:col>
      <xdr:colOff>0</xdr:colOff>
      <xdr:row>9</xdr:row>
      <xdr:rowOff>19050</xdr:rowOff>
    </xdr:to>
    <xdr:sp macro="" textlink="">
      <xdr:nvSpPr>
        <xdr:cNvPr id="4" name="TextBox 3"/>
        <xdr:cNvSpPr txBox="1"/>
      </xdr:nvSpPr>
      <xdr:spPr>
        <a:xfrm>
          <a:off x="10782300" y="571500"/>
          <a:ext cx="3657600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By making appropriate selections in cells $K$4, $L$4, $O$4, and $P$4, you can chart any row (in left chart) or column (in right chart) of any table to the left.</a:t>
          </a:r>
        </a:p>
      </xdr:txBody>
    </xdr:sp>
    <xdr:clientData/>
  </xdr:twoCellAnchor>
  <xdr:twoCellAnchor>
    <xdr:from>
      <xdr:col>6</xdr:col>
      <xdr:colOff>342900</xdr:colOff>
      <xdr:row>5</xdr:row>
      <xdr:rowOff>30480</xdr:rowOff>
    </xdr:from>
    <xdr:to>
      <xdr:col>12</xdr:col>
      <xdr:colOff>388620</xdr:colOff>
      <xdr:row>14</xdr:row>
      <xdr:rowOff>45720</xdr:rowOff>
    </xdr:to>
    <xdr:sp macro="" textlink="">
      <xdr:nvSpPr>
        <xdr:cNvPr id="5" name="TextBox 4"/>
        <xdr:cNvSpPr txBox="1"/>
      </xdr:nvSpPr>
      <xdr:spPr>
        <a:xfrm>
          <a:off x="3825240" y="1104900"/>
          <a:ext cx="3703320" cy="16611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As the elasticity increase (which means that demand is less sensitive to price), the optimal price and the optimal profit increase. This is because the company can set a higher price and still get a large demand, making more profit.
As the capacity increases, the optimal price either remains constant or decreases, and the optimal profit either remains constant or increases.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I15"/>
  <sheetViews>
    <sheetView tabSelected="1" workbookViewId="0"/>
  </sheetViews>
  <sheetFormatPr defaultColWidth="9.109375" defaultRowHeight="14.4" x14ac:dyDescent="0.3"/>
  <cols>
    <col min="1" max="1" width="11.5546875" style="2" customWidth="1"/>
    <col min="2" max="16384" width="9.109375" style="2"/>
  </cols>
  <sheetData>
    <row r="1" spans="1:9" x14ac:dyDescent="0.3">
      <c r="A1" s="1" t="s">
        <v>6</v>
      </c>
    </row>
    <row r="3" spans="1:9" x14ac:dyDescent="0.3">
      <c r="A3" s="2" t="s">
        <v>0</v>
      </c>
      <c r="B3" s="3">
        <v>50</v>
      </c>
      <c r="H3" s="1"/>
    </row>
    <row r="4" spans="1:9" x14ac:dyDescent="0.3">
      <c r="A4" s="2" t="s">
        <v>10</v>
      </c>
      <c r="B4" s="4">
        <v>200</v>
      </c>
      <c r="H4" s="1"/>
    </row>
    <row r="5" spans="1:9" x14ac:dyDescent="0.3">
      <c r="H5" s="5"/>
      <c r="I5" s="5"/>
    </row>
    <row r="6" spans="1:9" x14ac:dyDescent="0.3">
      <c r="A6" s="2" t="s">
        <v>8</v>
      </c>
      <c r="H6" s="5"/>
      <c r="I6" s="5"/>
    </row>
    <row r="7" spans="1:9" x14ac:dyDescent="0.3">
      <c r="B7" s="6" t="s">
        <v>3</v>
      </c>
      <c r="C7" s="6" t="s">
        <v>4</v>
      </c>
      <c r="H7" s="5"/>
      <c r="I7" s="5"/>
    </row>
    <row r="8" spans="1:9" x14ac:dyDescent="0.3">
      <c r="B8" s="7">
        <v>3777177.5469999998</v>
      </c>
      <c r="C8" s="8">
        <v>-2.1544153690338135</v>
      </c>
    </row>
    <row r="10" spans="1:9" x14ac:dyDescent="0.3">
      <c r="A10" s="1" t="s">
        <v>5</v>
      </c>
    </row>
    <row r="11" spans="1:9" x14ac:dyDescent="0.3">
      <c r="A11" s="2" t="s">
        <v>1</v>
      </c>
      <c r="B11" s="9">
        <v>96.566200256347656</v>
      </c>
    </row>
    <row r="12" spans="1:9" x14ac:dyDescent="0.3">
      <c r="A12" s="2" t="s">
        <v>2</v>
      </c>
      <c r="B12" s="2">
        <f>B8*Price^C8</f>
        <v>199.99982090828451</v>
      </c>
    </row>
    <row r="13" spans="1:9" x14ac:dyDescent="0.3">
      <c r="A13" s="2" t="s">
        <v>9</v>
      </c>
      <c r="B13" s="10">
        <f>MIN(B4,B12)</f>
        <v>199.99982090828451</v>
      </c>
    </row>
    <row r="14" spans="1:9" x14ac:dyDescent="0.3">
      <c r="A14" s="2" t="s">
        <v>7</v>
      </c>
      <c r="B14" s="11">
        <f>(Price-Unit_cost)*B13</f>
        <v>9313.231711648843</v>
      </c>
    </row>
    <row r="15" spans="1:9" x14ac:dyDescent="0.3">
      <c r="B15" s="12"/>
    </row>
  </sheetData>
  <phoneticPr fontId="0" type="noConversion"/>
  <printOptions headings="1" gridLines="1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4.4" x14ac:dyDescent="0.3"/>
  <sheetData>
    <row r="1" spans="1:2" x14ac:dyDescent="0.3">
      <c r="B1">
        <v>1</v>
      </c>
    </row>
    <row r="2" spans="1:2" x14ac:dyDescent="0.3">
      <c r="B2" t="s">
        <v>11</v>
      </c>
    </row>
    <row r="3" spans="1:2" x14ac:dyDescent="0.3">
      <c r="B3">
        <v>1</v>
      </c>
    </row>
    <row r="4" spans="1:2" x14ac:dyDescent="0.3">
      <c r="B4">
        <v>-2.5</v>
      </c>
    </row>
    <row r="5" spans="1:2" x14ac:dyDescent="0.3">
      <c r="B5">
        <v>-1.5</v>
      </c>
    </row>
    <row r="6" spans="1:2" x14ac:dyDescent="0.3">
      <c r="B6">
        <v>0.1</v>
      </c>
    </row>
    <row r="8" spans="1:2" x14ac:dyDescent="0.3">
      <c r="A8" s="13"/>
      <c r="B8" s="13" t="s">
        <v>12</v>
      </c>
    </row>
    <row r="9" spans="1:2" x14ac:dyDescent="0.3">
      <c r="B9" t="s">
        <v>13</v>
      </c>
    </row>
    <row r="10" spans="1:2" x14ac:dyDescent="0.3">
      <c r="B10">
        <v>1</v>
      </c>
    </row>
    <row r="11" spans="1:2" x14ac:dyDescent="0.3">
      <c r="B11">
        <v>150</v>
      </c>
    </row>
    <row r="12" spans="1:2" x14ac:dyDescent="0.3">
      <c r="B12">
        <v>250</v>
      </c>
    </row>
    <row r="13" spans="1:2" x14ac:dyDescent="0.3">
      <c r="B13">
        <v>25</v>
      </c>
    </row>
    <row r="15" spans="1:2" x14ac:dyDescent="0.3">
      <c r="B15" s="13" t="s">
        <v>12</v>
      </c>
    </row>
    <row r="16" spans="1:2" x14ac:dyDescent="0.3">
      <c r="B16" t="s">
        <v>14</v>
      </c>
    </row>
    <row r="17" spans="2:2" x14ac:dyDescent="0.3">
      <c r="B17" t="s">
        <v>4</v>
      </c>
    </row>
    <row r="18" spans="2:2" x14ac:dyDescent="0.3">
      <c r="B18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28"/>
  <sheetViews>
    <sheetView workbookViewId="0"/>
  </sheetViews>
  <sheetFormatPr defaultRowHeight="14.4" x14ac:dyDescent="0.3"/>
  <cols>
    <col min="1" max="1" width="6.33203125" bestFit="1" customWidth="1"/>
  </cols>
  <sheetData>
    <row r="1" spans="1:53" x14ac:dyDescent="0.3">
      <c r="A1" s="1" t="s">
        <v>15</v>
      </c>
      <c r="K1" s="19" t="str">
        <f>CONCATENATE("Sensitivity of ",$K$4," to ","Capacity")</f>
        <v>Sensitivity of Price to Capacity</v>
      </c>
      <c r="O1" s="19" t="str">
        <f>CONCATENATE("Sensitivity of ",$O$4," to ","Elasticity")</f>
        <v>Sensitivity of Price to Elasticity</v>
      </c>
      <c r="BA1" t="s">
        <v>1</v>
      </c>
    </row>
    <row r="2" spans="1:53" x14ac:dyDescent="0.3">
      <c r="K2" t="s">
        <v>17</v>
      </c>
      <c r="O2" t="s">
        <v>20</v>
      </c>
      <c r="BA2" t="s">
        <v>7</v>
      </c>
    </row>
    <row r="3" spans="1:53" x14ac:dyDescent="0.3">
      <c r="A3" t="s">
        <v>16</v>
      </c>
      <c r="K3" t="s">
        <v>18</v>
      </c>
      <c r="L3" t="s">
        <v>19</v>
      </c>
      <c r="O3" t="s">
        <v>18</v>
      </c>
      <c r="P3" t="s">
        <v>21</v>
      </c>
    </row>
    <row r="4" spans="1:53" ht="27" x14ac:dyDescent="0.3">
      <c r="A4" s="16" t="s">
        <v>1</v>
      </c>
      <c r="B4" s="15">
        <v>150</v>
      </c>
      <c r="C4" s="15">
        <v>175</v>
      </c>
      <c r="D4" s="15">
        <v>200</v>
      </c>
      <c r="E4" s="15">
        <v>225</v>
      </c>
      <c r="F4" s="15">
        <v>250</v>
      </c>
      <c r="J4" s="19">
        <f>MATCH($K$4,OutputAddresses,0)</f>
        <v>1</v>
      </c>
      <c r="K4" s="18" t="s">
        <v>1</v>
      </c>
      <c r="L4" s="17">
        <v>-2.5</v>
      </c>
      <c r="M4" s="19">
        <f>MATCH($L$4,InputValues1,0)</f>
        <v>1</v>
      </c>
      <c r="N4" s="19">
        <f>MATCH($O$4,OutputAddresses,0)</f>
        <v>1</v>
      </c>
      <c r="O4" s="18" t="s">
        <v>1</v>
      </c>
      <c r="P4" s="17">
        <v>150</v>
      </c>
      <c r="Q4" s="19">
        <f>MATCH($P$4,InputValues2,0)</f>
        <v>1</v>
      </c>
    </row>
    <row r="5" spans="1:53" x14ac:dyDescent="0.3">
      <c r="A5" s="14">
        <v>-2.5</v>
      </c>
      <c r="B5" s="20">
        <v>83.33</v>
      </c>
      <c r="C5" s="26">
        <v>83.33</v>
      </c>
      <c r="D5" s="26">
        <v>83.33</v>
      </c>
      <c r="E5" s="26">
        <v>83.33</v>
      </c>
      <c r="F5" s="32">
        <v>83.33</v>
      </c>
      <c r="J5" s="19" t="str">
        <f>"OutputValues_"&amp;$J$4</f>
        <v>OutputValues_1</v>
      </c>
      <c r="K5">
        <f ca="1">INDEX(INDIRECT($J$5),$M$4,1)</f>
        <v>83.33</v>
      </c>
      <c r="N5" s="19" t="str">
        <f>"OutputValues_"&amp;$N$4</f>
        <v>OutputValues_1</v>
      </c>
      <c r="O5">
        <f ca="1">INDEX(INDIRECT($N$5),1,$Q$4)</f>
        <v>83.33</v>
      </c>
    </row>
    <row r="6" spans="1:53" x14ac:dyDescent="0.3">
      <c r="A6" s="14">
        <v>-2.4000000953674316</v>
      </c>
      <c r="B6" s="22">
        <v>85.71</v>
      </c>
      <c r="C6" s="28">
        <v>85.71</v>
      </c>
      <c r="D6" s="28">
        <v>85.71</v>
      </c>
      <c r="E6" s="28">
        <v>85.71</v>
      </c>
      <c r="F6" s="34">
        <v>85.71</v>
      </c>
      <c r="K6">
        <f ca="1">INDEX(INDIRECT($J$5),$M$4,2)</f>
        <v>83.33</v>
      </c>
      <c r="O6">
        <f ca="1">INDEX(INDIRECT($N$5),2,$Q$4)</f>
        <v>85.71</v>
      </c>
    </row>
    <row r="7" spans="1:53" x14ac:dyDescent="0.3">
      <c r="A7" s="14">
        <v>-2.2999999523162842</v>
      </c>
      <c r="B7" s="22">
        <v>88.46</v>
      </c>
      <c r="C7" s="28">
        <v>88.46</v>
      </c>
      <c r="D7" s="28">
        <v>88.46</v>
      </c>
      <c r="E7" s="28">
        <v>88.46</v>
      </c>
      <c r="F7" s="34">
        <v>88.46</v>
      </c>
      <c r="K7">
        <f ca="1">INDEX(INDIRECT($J$5),$M$4,3)</f>
        <v>83.33</v>
      </c>
      <c r="O7">
        <f ca="1">INDEX(INDIRECT($N$5),3,$Q$4)</f>
        <v>88.46</v>
      </c>
    </row>
    <row r="8" spans="1:53" x14ac:dyDescent="0.3">
      <c r="A8" s="14">
        <v>-2.2000000476837158</v>
      </c>
      <c r="B8" s="22">
        <v>100.11</v>
      </c>
      <c r="C8" s="28">
        <v>93.34</v>
      </c>
      <c r="D8" s="28">
        <v>91.67</v>
      </c>
      <c r="E8" s="28">
        <v>91.67</v>
      </c>
      <c r="F8" s="34">
        <v>91.67</v>
      </c>
      <c r="K8">
        <f ca="1">INDEX(INDIRECT($J$5),$M$4,4)</f>
        <v>83.33</v>
      </c>
      <c r="O8">
        <f ca="1">INDEX(INDIRECT($N$5),4,$Q$4)</f>
        <v>100.11</v>
      </c>
    </row>
    <row r="9" spans="1:53" x14ac:dyDescent="0.3">
      <c r="A9" s="14">
        <v>-2.0999999046325684</v>
      </c>
      <c r="B9" s="22">
        <v>124.67</v>
      </c>
      <c r="C9" s="28">
        <v>115.84</v>
      </c>
      <c r="D9" s="28">
        <v>108.71</v>
      </c>
      <c r="E9" s="28">
        <v>102.78</v>
      </c>
      <c r="F9" s="34">
        <v>97.75</v>
      </c>
      <c r="K9">
        <f ca="1">INDEX(INDIRECT($J$5),$M$4,5)</f>
        <v>83.33</v>
      </c>
      <c r="O9">
        <f ca="1">INDEX(INDIRECT($N$5),5,$Q$4)</f>
        <v>124.67</v>
      </c>
    </row>
    <row r="10" spans="1:53" x14ac:dyDescent="0.3">
      <c r="A10" s="14">
        <v>-2</v>
      </c>
      <c r="B10" s="22">
        <v>158.69</v>
      </c>
      <c r="C10" s="28">
        <v>146.91</v>
      </c>
      <c r="D10" s="28">
        <v>137.43</v>
      </c>
      <c r="E10" s="28">
        <v>129.57</v>
      </c>
      <c r="F10" s="34">
        <v>122.92</v>
      </c>
      <c r="O10">
        <f ca="1">INDEX(INDIRECT($N$5),6,$Q$4)</f>
        <v>158.69</v>
      </c>
    </row>
    <row r="11" spans="1:53" x14ac:dyDescent="0.3">
      <c r="A11" s="14">
        <v>-1.8999999761581421</v>
      </c>
      <c r="B11" s="22">
        <v>207.18</v>
      </c>
      <c r="C11" s="28">
        <v>191.04</v>
      </c>
      <c r="D11" s="28">
        <v>178.07</v>
      </c>
      <c r="E11" s="28">
        <v>167.37</v>
      </c>
      <c r="F11" s="34">
        <v>158.34</v>
      </c>
      <c r="O11">
        <f ca="1">INDEX(INDIRECT($N$5),7,$Q$4)</f>
        <v>207.18</v>
      </c>
    </row>
    <row r="12" spans="1:53" x14ac:dyDescent="0.3">
      <c r="A12" s="14">
        <v>-1.7999999523162842</v>
      </c>
      <c r="B12" s="22">
        <v>278.64</v>
      </c>
      <c r="C12" s="28">
        <v>255.77</v>
      </c>
      <c r="D12" s="28">
        <v>237.48</v>
      </c>
      <c r="E12" s="28">
        <v>222.44</v>
      </c>
      <c r="F12" s="34">
        <v>209.79</v>
      </c>
      <c r="O12">
        <f ca="1">INDEX(INDIRECT($N$5),8,$Q$4)</f>
        <v>278.64</v>
      </c>
    </row>
    <row r="13" spans="1:53" x14ac:dyDescent="0.3">
      <c r="A13" s="14">
        <v>-1.7000000476837158</v>
      </c>
      <c r="B13" s="22">
        <v>388.03</v>
      </c>
      <c r="C13" s="28">
        <v>354.4</v>
      </c>
      <c r="D13" s="28">
        <v>327.62</v>
      </c>
      <c r="E13" s="28">
        <v>305.69</v>
      </c>
      <c r="F13" s="34">
        <v>287.32</v>
      </c>
      <c r="O13">
        <f ca="1">INDEX(INDIRECT($N$5),9,$Q$4)</f>
        <v>388.03</v>
      </c>
    </row>
    <row r="14" spans="1:53" x14ac:dyDescent="0.3">
      <c r="A14" s="14">
        <v>-1.6000000238418579</v>
      </c>
      <c r="B14" s="22">
        <v>563.21</v>
      </c>
      <c r="C14" s="28">
        <v>511.48</v>
      </c>
      <c r="D14" s="28">
        <v>470.53</v>
      </c>
      <c r="E14" s="28">
        <v>437.13</v>
      </c>
      <c r="F14" s="34">
        <v>409.28</v>
      </c>
      <c r="O14">
        <f ca="1">INDEX(INDIRECT($N$5),10,$Q$4)</f>
        <v>563.21</v>
      </c>
    </row>
    <row r="15" spans="1:53" x14ac:dyDescent="0.3">
      <c r="A15" s="14">
        <v>-1.5</v>
      </c>
      <c r="B15" s="24">
        <v>859.11</v>
      </c>
      <c r="C15" s="30">
        <v>775.21</v>
      </c>
      <c r="D15" s="30">
        <v>709.18</v>
      </c>
      <c r="E15" s="30">
        <v>655.63</v>
      </c>
      <c r="F15" s="36">
        <v>611.16</v>
      </c>
      <c r="O15">
        <f ca="1">INDEX(INDIRECT($N$5),11,$Q$4)</f>
        <v>859.11</v>
      </c>
    </row>
    <row r="17" spans="1:6" x14ac:dyDescent="0.3">
      <c r="A17" s="16" t="s">
        <v>7</v>
      </c>
      <c r="B17" s="15">
        <v>150</v>
      </c>
      <c r="C17" s="15">
        <v>175</v>
      </c>
      <c r="D17" s="15">
        <v>200</v>
      </c>
      <c r="E17" s="15">
        <v>225</v>
      </c>
      <c r="F17" s="15">
        <v>250</v>
      </c>
    </row>
    <row r="18" spans="1:6" x14ac:dyDescent="0.3">
      <c r="A18" s="14">
        <v>-2.5</v>
      </c>
      <c r="B18" s="21">
        <v>1986.09</v>
      </c>
      <c r="C18" s="27">
        <v>1986.09</v>
      </c>
      <c r="D18" s="27">
        <v>1986.09</v>
      </c>
      <c r="E18" s="27">
        <v>1986.09</v>
      </c>
      <c r="F18" s="33">
        <v>1986.09</v>
      </c>
    </row>
    <row r="19" spans="1:6" x14ac:dyDescent="0.3">
      <c r="A19" s="14">
        <v>-2.4000000953674316</v>
      </c>
      <c r="B19" s="23">
        <v>3095.15</v>
      </c>
      <c r="C19" s="29">
        <v>3095.15</v>
      </c>
      <c r="D19" s="29">
        <v>3095.15</v>
      </c>
      <c r="E19" s="29">
        <v>3095.15</v>
      </c>
      <c r="F19" s="35">
        <v>3095.15</v>
      </c>
    </row>
    <row r="20" spans="1:6" x14ac:dyDescent="0.3">
      <c r="A20" s="14">
        <v>-2.2999999523162842</v>
      </c>
      <c r="B20" s="23">
        <v>4837.92</v>
      </c>
      <c r="C20" s="29">
        <v>4837.92</v>
      </c>
      <c r="D20" s="29">
        <v>4837.92</v>
      </c>
      <c r="E20" s="29">
        <v>4837.92</v>
      </c>
      <c r="F20" s="35">
        <v>4837.92</v>
      </c>
    </row>
    <row r="21" spans="1:6" x14ac:dyDescent="0.3">
      <c r="A21" s="14">
        <v>-2.2000000476837158</v>
      </c>
      <c r="B21" s="23">
        <v>7516.9</v>
      </c>
      <c r="C21" s="29">
        <v>7584.16</v>
      </c>
      <c r="D21" s="29">
        <v>7587.36</v>
      </c>
      <c r="E21" s="29">
        <v>7587.36</v>
      </c>
      <c r="F21" s="35">
        <v>7587.36</v>
      </c>
    </row>
    <row r="22" spans="1:6" x14ac:dyDescent="0.3">
      <c r="A22" s="14">
        <v>-2.0999999046325684</v>
      </c>
      <c r="B22" s="23">
        <v>11200.01</v>
      </c>
      <c r="C22" s="29">
        <v>11522.59</v>
      </c>
      <c r="D22" s="29">
        <v>11741.32</v>
      </c>
      <c r="E22" s="29">
        <v>11874.92</v>
      </c>
      <c r="F22" s="35">
        <v>11937.03</v>
      </c>
    </row>
    <row r="23" spans="1:6" x14ac:dyDescent="0.3">
      <c r="A23" s="14">
        <v>-2</v>
      </c>
      <c r="B23" s="23">
        <v>16302.87</v>
      </c>
      <c r="C23" s="29">
        <v>16960.04</v>
      </c>
      <c r="D23" s="29">
        <v>17485.18</v>
      </c>
      <c r="E23" s="29">
        <v>17902.439999999999</v>
      </c>
      <c r="F23" s="35">
        <v>18229.37</v>
      </c>
    </row>
    <row r="24" spans="1:6" x14ac:dyDescent="0.3">
      <c r="A24" s="14">
        <v>-1.8999999761581421</v>
      </c>
      <c r="B24" s="23">
        <v>23577.58</v>
      </c>
      <c r="C24" s="29">
        <v>24681.73</v>
      </c>
      <c r="D24" s="29">
        <v>25614.65</v>
      </c>
      <c r="E24" s="29">
        <v>26408.13</v>
      </c>
      <c r="F24" s="35">
        <v>27085.25</v>
      </c>
    </row>
    <row r="25" spans="1:6" x14ac:dyDescent="0.3">
      <c r="A25" s="14">
        <v>-1.7999999523162842</v>
      </c>
      <c r="B25" s="23">
        <v>34295.89</v>
      </c>
      <c r="C25" s="29">
        <v>36009.760000000002</v>
      </c>
      <c r="D25" s="29">
        <v>37496.54</v>
      </c>
      <c r="E25" s="29">
        <v>38799.11</v>
      </c>
      <c r="F25" s="35">
        <v>39948.5</v>
      </c>
    </row>
    <row r="26" spans="1:6" x14ac:dyDescent="0.3">
      <c r="A26" s="14">
        <v>-1.7000000476837158</v>
      </c>
      <c r="B26" s="23">
        <v>50704.89</v>
      </c>
      <c r="C26" s="29">
        <v>53269.15</v>
      </c>
      <c r="D26" s="29">
        <v>55524.67</v>
      </c>
      <c r="E26" s="29">
        <v>57530.87</v>
      </c>
      <c r="F26" s="35">
        <v>59330.51</v>
      </c>
    </row>
    <row r="27" spans="1:6" x14ac:dyDescent="0.3">
      <c r="A27" s="14">
        <v>-1.6000000238418579</v>
      </c>
      <c r="B27" s="23">
        <v>76981.919999999998</v>
      </c>
      <c r="C27" s="29">
        <v>80759.44</v>
      </c>
      <c r="D27" s="29">
        <v>84105.68</v>
      </c>
      <c r="E27" s="29">
        <v>87105.36</v>
      </c>
      <c r="F27" s="35">
        <v>89819.18</v>
      </c>
    </row>
    <row r="28" spans="1:6" x14ac:dyDescent="0.3">
      <c r="A28" s="14">
        <v>-1.5</v>
      </c>
      <c r="B28" s="25">
        <v>121367.08</v>
      </c>
      <c r="C28" s="31">
        <v>126911.8</v>
      </c>
      <c r="D28" s="31">
        <v>131836.57999999999</v>
      </c>
      <c r="E28" s="31">
        <v>136265.99</v>
      </c>
      <c r="F28" s="37">
        <v>140288.82999999999</v>
      </c>
    </row>
  </sheetData>
  <dataValidations count="3">
    <dataValidation type="list" allowBlank="1" showInputMessage="1" showErrorMessage="1" sqref="K4 O4">
      <formula1>OutputAddresses</formula1>
    </dataValidation>
    <dataValidation type="list" allowBlank="1" showInputMessage="1" showErrorMessage="1" sqref="L4">
      <formula1>InputValues1</formula1>
    </dataValidation>
    <dataValidation type="list" allowBlank="1" showInputMessage="1" showErrorMessage="1" sqref="P4">
      <formula1>InputValues2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Pricing-ConstElast</vt:lpstr>
      <vt:lpstr>STS_1</vt:lpstr>
      <vt:lpstr>STS_1!ChartData1</vt:lpstr>
      <vt:lpstr>STS_1!ChartData2</vt:lpstr>
      <vt:lpstr>STS_1!InputValues1</vt:lpstr>
      <vt:lpstr>STS_1!InputValues2</vt:lpstr>
      <vt:lpstr>STS_1!OutputAddresses</vt:lpstr>
      <vt:lpstr>STS_1!OutputValues_1</vt:lpstr>
      <vt:lpstr>STS_1!OutputValues_2</vt:lpstr>
      <vt:lpstr>Price</vt:lpstr>
      <vt:lpstr>Profit</vt:lpstr>
      <vt:lpstr>Unit_cost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2003-06-27T15:03:23Z</cp:lastPrinted>
  <dcterms:created xsi:type="dcterms:W3CDTF">1999-07-21T18:07:08Z</dcterms:created>
  <dcterms:modified xsi:type="dcterms:W3CDTF">2014-03-10T20:25:02Z</dcterms:modified>
</cp:coreProperties>
</file>